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ut\OneDrive\Documents\Personal\Memberships in research socitey\ADAA co-Vice Chair\"/>
    </mc:Choice>
  </mc:AlternateContent>
  <xr:revisionPtr revIDLastSave="0" documentId="8_{D0E5239C-F21E-4C94-B794-0B375957D153}" xr6:coauthVersionLast="47" xr6:coauthVersionMax="47" xr10:uidLastSave="{00000000-0000-0000-0000-000000000000}"/>
  <bookViews>
    <workbookView xWindow="-110" yWindow="-110" windowWidth="19420" windowHeight="11500" xr2:uid="{76977842-B403-384D-8BCF-7D2C80E76979}"/>
  </bookViews>
  <sheets>
    <sheet name="Mentorship" sheetId="1" r:id="rId1"/>
    <sheet name="Teaching Evaluations" sheetId="2" r:id="rId2"/>
    <sheet name="Projects" sheetId="3" r:id="rId3"/>
  </sheets>
  <definedNames>
    <definedName name="_xlchart.v2.0" hidden="1">Projects!$G$26:$G$32</definedName>
    <definedName name="_xlchart.v2.1" hidden="1">Projects!$J$26:$J$32</definedName>
    <definedName name="_xlchart.v2.2" hidden="1">Projects!$M$26:$M$32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" l="1"/>
  <c r="F35" i="3" s="1"/>
  <c r="G35" i="3" s="1"/>
  <c r="L32" i="3"/>
  <c r="L31" i="3"/>
  <c r="L30" i="3"/>
  <c r="L28" i="3"/>
  <c r="L26" i="3"/>
  <c r="L34" i="3" s="1"/>
  <c r="I32" i="3"/>
  <c r="I31" i="3"/>
  <c r="I27" i="3"/>
  <c r="I26" i="3"/>
  <c r="I34" i="3" s="1"/>
  <c r="I35" i="3" s="1"/>
  <c r="G33" i="3"/>
  <c r="G31" i="3" l="1"/>
  <c r="G32" i="3"/>
  <c r="G29" i="3"/>
  <c r="G27" i="3"/>
  <c r="G28" i="3"/>
  <c r="G30" i="3"/>
  <c r="G26" i="3"/>
  <c r="W2" i="2" l="1"/>
  <c r="E44" i="1"/>
  <c r="F44" i="1"/>
  <c r="E45" i="1"/>
  <c r="F45" i="1"/>
  <c r="E46" i="1"/>
  <c r="F46" i="1"/>
  <c r="E47" i="1"/>
  <c r="F47" i="1"/>
  <c r="E54" i="1"/>
  <c r="F54" i="1"/>
  <c r="D46" i="1" l="1"/>
  <c r="D45" i="1"/>
  <c r="D44" i="1"/>
  <c r="D54" i="1"/>
  <c r="C54" i="1"/>
  <c r="D47" i="1" l="1"/>
  <c r="C47" i="1"/>
  <c r="AB3" i="2" l="1"/>
  <c r="Z3" i="2"/>
  <c r="Y3" i="2"/>
  <c r="X3" i="2"/>
  <c r="W3" i="2"/>
  <c r="V3" i="2"/>
  <c r="AB2" i="2"/>
  <c r="Z2" i="2"/>
  <c r="Y2" i="2"/>
  <c r="X2" i="2"/>
  <c r="V2" i="2"/>
  <c r="J33" i="3" l="1"/>
  <c r="J27" i="3" l="1"/>
  <c r="J29" i="3"/>
  <c r="J32" i="3"/>
  <c r="J26" i="3"/>
  <c r="J30" i="3"/>
  <c r="J35" i="3"/>
  <c r="J31" i="3"/>
  <c r="J28" i="3"/>
  <c r="L35" i="3"/>
  <c r="M30" i="3" s="1"/>
  <c r="M33" i="3"/>
  <c r="M29" i="3" l="1"/>
  <c r="M27" i="3"/>
  <c r="M32" i="3"/>
  <c r="M28" i="3"/>
  <c r="M26" i="3"/>
  <c r="M35" i="3"/>
  <c r="M31" i="3"/>
</calcChain>
</file>

<file path=xl/sharedStrings.xml><?xml version="1.0" encoding="utf-8"?>
<sst xmlns="http://schemas.openxmlformats.org/spreadsheetml/2006/main" count="77" uniqueCount="47">
  <si>
    <t>Knowledge-Sharing/Mentorship Impact Tracking</t>
  </si>
  <si>
    <r>
      <rPr>
        <b/>
        <sz val="14"/>
        <color rgb="FFFF0000"/>
        <rFont val="Calibri"/>
        <family val="2"/>
        <scheme val="minor"/>
      </rPr>
      <t xml:space="preserve">This graph can be copy and pasted, categories can be changed, etc. </t>
    </r>
    <r>
      <rPr>
        <sz val="14"/>
        <color theme="1"/>
        <rFont val="Calibri"/>
        <family val="2"/>
        <scheme val="minor"/>
      </rPr>
      <t> </t>
    </r>
  </si>
  <si>
    <t xml:space="preserve">Example categories for groups impacted (e.g., medical students,graduate students, etc). Example data included to illustrate graph. </t>
  </si>
  <si>
    <t>Note: Number of participants refers to number of meaningful, mentorship and/or knowledge-sharing points of contact. Includes mentorship, guest lecturing, workshops, etc. Does not include formal instruction/teaching.</t>
  </si>
  <si>
    <t>Cumulative</t>
  </si>
  <si>
    <t>Q1-23</t>
  </si>
  <si>
    <t>Q2-23</t>
  </si>
  <si>
    <t>Q3-23</t>
  </si>
  <si>
    <t>Q4-23</t>
  </si>
  <si>
    <t>Q1-24</t>
  </si>
  <si>
    <t>Q2-24</t>
  </si>
  <si>
    <t>Q3-24</t>
  </si>
  <si>
    <t>Q4-24</t>
  </si>
  <si>
    <t>Q1-25</t>
  </si>
  <si>
    <t>Q2-25</t>
  </si>
  <si>
    <t>Undergraduate</t>
  </si>
  <si>
    <t>Graduate</t>
  </si>
  <si>
    <t>Medical Student/MD</t>
  </si>
  <si>
    <t>Totals</t>
  </si>
  <si>
    <t>Individual</t>
  </si>
  <si>
    <t>Student Evaluations of Teaching Summary</t>
  </si>
  <si>
    <t>*Median</t>
  </si>
  <si>
    <t>Overall Course Rating</t>
  </si>
  <si>
    <t>How much learned</t>
  </si>
  <si>
    <t>Instructor's Teaching Overall</t>
  </si>
  <si>
    <t>Organization/Clarity</t>
  </si>
  <si>
    <t>Instructor Enthusiasm</t>
  </si>
  <si>
    <t>Group Interaction</t>
  </si>
  <si>
    <t>Individual Rapport</t>
  </si>
  <si>
    <t>Breadth of Coverage</t>
  </si>
  <si>
    <t>Exams/Grading</t>
  </si>
  <si>
    <t>Assignments/Readings</t>
  </si>
  <si>
    <t>Example data included to illustrate graph.</t>
  </si>
  <si>
    <t>Fall 2021</t>
  </si>
  <si>
    <t>Winter 2022</t>
  </si>
  <si>
    <t xml:space="preserve">Project % Effort </t>
  </si>
  <si>
    <t>Indicates effort/hours spent on each project. Example data included to illustrate graph.</t>
  </si>
  <si>
    <t>Project 1</t>
  </si>
  <si>
    <t>Project 2</t>
  </si>
  <si>
    <t>Project 3</t>
  </si>
  <si>
    <t>Project 4</t>
  </si>
  <si>
    <t>Project 5</t>
  </si>
  <si>
    <t>Project 6</t>
  </si>
  <si>
    <t>Project 7</t>
  </si>
  <si>
    <t>Overhead</t>
  </si>
  <si>
    <t>Total project hours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</si>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</sst>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b/>
      <sz val="10"/>
      <name val="ShellMedium"/>
      <family val="3"/>
    </font>
    <font>
      <sz val="10"/>
      <color theme="0"/>
      <name val="ShellMedium"/>
      <family val="3"/>
    </font>
    <font>
      <sz val="10"/>
      <color theme="1"/>
      <name val="ShellMedium"/>
      <family val="3"/>
    </font>
    <font>
      <sz val="12"/>
      <color theme="0"/>
      <name val="ShellMedium"/>
      <family val="3"/>
    </font>
    <font>
      <sz val="12"/>
      <name val="ShellMedium"/>
      <family val="3"/>
    </font>
    <font>
      <sz val="12"/>
      <color theme="1"/>
      <name val="ShellMedium"/>
      <family val="3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D20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0" xfId="0" applyFill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5" borderId="1" xfId="0" applyFont="1" applyFill="1" applyBorder="1"/>
    <xf numFmtId="0" fontId="4" fillId="5" borderId="2" xfId="0" applyFont="1" applyFill="1" applyBorder="1" applyAlignment="1">
      <alignment horizontal="right"/>
    </xf>
    <xf numFmtId="0" fontId="4" fillId="5" borderId="4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6" fillId="3" borderId="4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6" fillId="2" borderId="4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4" fillId="3" borderId="2" xfId="0" applyFont="1" applyFill="1" applyBorder="1" applyAlignment="1">
      <alignment horizontal="right"/>
    </xf>
    <xf numFmtId="0" fontId="4" fillId="3" borderId="4" xfId="0" applyFont="1" applyFill="1" applyBorder="1"/>
    <xf numFmtId="0" fontId="4" fillId="3" borderId="2" xfId="0" applyFont="1" applyFill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2" xfId="0" applyFont="1" applyFill="1" applyBorder="1" applyAlignment="1">
      <alignment horizontal="right"/>
    </xf>
    <xf numFmtId="0" fontId="4" fillId="3" borderId="3" xfId="0" applyFont="1" applyFill="1" applyBorder="1"/>
    <xf numFmtId="0" fontId="4" fillId="2" borderId="3" xfId="0" applyFont="1" applyFill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5" xfId="0" applyFont="1" applyBorder="1"/>
    <xf numFmtId="0" fontId="14" fillId="0" borderId="6" xfId="0" applyFont="1" applyBorder="1"/>
    <xf numFmtId="0" fontId="14" fillId="0" borderId="7" xfId="0" applyFont="1" applyBorder="1"/>
    <xf numFmtId="0" fontId="14" fillId="0" borderId="1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8" xfId="0" applyFont="1" applyBorder="1"/>
    <xf numFmtId="1" fontId="15" fillId="0" borderId="0" xfId="0" applyNumberFormat="1" applyFont="1"/>
    <xf numFmtId="9" fontId="15" fillId="0" borderId="9" xfId="0" applyNumberFormat="1" applyFont="1" applyBorder="1"/>
    <xf numFmtId="1" fontId="15" fillId="0" borderId="15" xfId="0" applyNumberFormat="1" applyFont="1" applyBorder="1"/>
    <xf numFmtId="9" fontId="15" fillId="0" borderId="16" xfId="0" applyNumberFormat="1" applyFont="1" applyBorder="1"/>
    <xf numFmtId="0" fontId="15" fillId="0" borderId="0" xfId="0" applyFont="1"/>
    <xf numFmtId="0" fontId="15" fillId="0" borderId="8" xfId="0" applyFont="1" applyBorder="1" applyAlignment="1">
      <alignment wrapText="1"/>
    </xf>
    <xf numFmtId="0" fontId="15" fillId="0" borderId="10" xfId="0" applyFont="1" applyBorder="1"/>
    <xf numFmtId="1" fontId="15" fillId="0" borderId="11" xfId="0" applyNumberFormat="1" applyFont="1" applyBorder="1"/>
    <xf numFmtId="9" fontId="15" fillId="0" borderId="12" xfId="0" applyNumberFormat="1" applyFont="1" applyBorder="1"/>
    <xf numFmtId="1" fontId="15" fillId="0" borderId="13" xfId="0" applyNumberFormat="1" applyFont="1" applyBorder="1"/>
    <xf numFmtId="0" fontId="16" fillId="0" borderId="0" xfId="0" applyFont="1"/>
    <xf numFmtId="0" fontId="17" fillId="0" borderId="0" xfId="0" applyFont="1"/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Sphere of Influence: Knowledge Sharing 2023-present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246128704158709E-2"/>
          <c:y val="0.11389481179392481"/>
          <c:w val="0.90384581100076566"/>
          <c:h val="0.81264997110018289"/>
        </c:manualLayout>
      </c:layout>
      <c:bubbleChart>
        <c:varyColors val="0"/>
        <c:ser>
          <c:idx val="0"/>
          <c:order val="0"/>
          <c:tx>
            <c:strRef>
              <c:f>Mentorship!$B$44</c:f>
              <c:strCache>
                <c:ptCount val="1"/>
                <c:pt idx="0">
                  <c:v>Undergraduate</c:v>
                </c:pt>
              </c:strCache>
            </c:strRef>
          </c:tx>
          <c:spPr>
            <a:solidFill>
              <a:srgbClr val="00FF00">
                <a:alpha val="6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651350248826666E-2"/>
                  <c:y val="-4.2513420583337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04-42F2-8A06-9F36ACCD7BA4}"/>
                </c:ext>
              </c:extLst>
            </c:dLbl>
            <c:dLbl>
              <c:idx val="1"/>
              <c:layout>
                <c:manualLayout>
                  <c:x val="-3.3518770559737801E-2"/>
                  <c:y val="-2.5463532542170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04-42F2-8A06-9F36ACCD7BA4}"/>
                </c:ext>
              </c:extLst>
            </c:dLbl>
            <c:dLbl>
              <c:idx val="2"/>
              <c:layout>
                <c:manualLayout>
                  <c:x val="-4.6050743849587489E-2"/>
                  <c:y val="-3.1959107245935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04-42F2-8A06-9F36ACCD7BA4}"/>
                </c:ext>
              </c:extLst>
            </c:dLbl>
            <c:dLbl>
              <c:idx val="3"/>
              <c:layout>
                <c:manualLayout>
                  <c:x val="-4.5746492062382238E-2"/>
                  <c:y val="-1.226151305363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04-42F2-8A06-9F36ACCD7BA4}"/>
                </c:ext>
              </c:extLst>
            </c:dLbl>
            <c:dLbl>
              <c:idx val="4"/>
              <c:layout>
                <c:manualLayout>
                  <c:x val="-5.1096764124418041E-2"/>
                  <c:y val="-4.9289264332503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04-42F2-8A06-9F36ACCD7BA4}"/>
                </c:ext>
              </c:extLst>
            </c:dLbl>
            <c:dLbl>
              <c:idx val="5"/>
              <c:layout>
                <c:manualLayout>
                  <c:x val="-5.3871198469271554E-2"/>
                  <c:y val="-6.4816141862893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04-42F2-8A06-9F36ACCD7BA4}"/>
                </c:ext>
              </c:extLst>
            </c:dLbl>
            <c:dLbl>
              <c:idx val="6"/>
              <c:layout>
                <c:manualLayout>
                  <c:x val="-5.5677200252257177E-2"/>
                  <c:y val="-1.595756103783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04-42F2-8A06-9F36ACCD7BA4}"/>
                </c:ext>
              </c:extLst>
            </c:dLbl>
            <c:dLbl>
              <c:idx val="7"/>
              <c:layout>
                <c:manualLayout>
                  <c:x val="-5.5677200252257177E-2"/>
                  <c:y val="-4.9289264332503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04-42F2-8A06-9F36ACCD7B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B050"/>
                    </a:solidFill>
                    <a:latin typeface="ShellMedium" panose="000006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6350" cap="rnd">
                <a:solidFill>
                  <a:srgbClr val="92D050"/>
                </a:solidFill>
                <a:prstDash val="lgDash"/>
              </a:ln>
              <a:effectLst/>
            </c:spPr>
            <c:trendlineType val="linear"/>
            <c:forward val="0.5"/>
            <c:dispRSqr val="0"/>
            <c:dispEq val="0"/>
          </c:trendline>
          <c:xVal>
            <c:strRef>
              <c:f>Mentorship!$C$43:$L$43</c:f>
              <c:strCache>
                <c:ptCount val="10"/>
                <c:pt idx="0">
                  <c:v>Q1-23</c:v>
                </c:pt>
                <c:pt idx="1">
                  <c:v>Q2-23</c:v>
                </c:pt>
                <c:pt idx="2">
                  <c:v>Q3-23</c:v>
                </c:pt>
                <c:pt idx="3">
                  <c:v>Q4-23</c:v>
                </c:pt>
                <c:pt idx="4">
                  <c:v>Q1-24</c:v>
                </c:pt>
                <c:pt idx="5">
                  <c:v>Q2-24</c:v>
                </c:pt>
                <c:pt idx="6">
                  <c:v>Q3-24</c:v>
                </c:pt>
                <c:pt idx="7">
                  <c:v>Q4-24</c:v>
                </c:pt>
                <c:pt idx="8">
                  <c:v>Q1-25</c:v>
                </c:pt>
                <c:pt idx="9">
                  <c:v>Q2-25</c:v>
                </c:pt>
              </c:strCache>
            </c:strRef>
          </c:xVal>
          <c:yVal>
            <c:numRef>
              <c:f>Mentorship!$C$44:$L$44</c:f>
              <c:numCache>
                <c:formatCode>General</c:formatCode>
                <c:ptCount val="10"/>
                <c:pt idx="0">
                  <c:v>29</c:v>
                </c:pt>
                <c:pt idx="1">
                  <c:v>64</c:v>
                </c:pt>
                <c:pt idx="2">
                  <c:v>86</c:v>
                </c:pt>
                <c:pt idx="3">
                  <c:v>95</c:v>
                </c:pt>
              </c:numCache>
            </c:numRef>
          </c:yVal>
          <c:bubbleSize>
            <c:numRef>
              <c:f>Mentorship!$C$44:$L$44</c:f>
              <c:numCache>
                <c:formatCode>General</c:formatCode>
                <c:ptCount val="10"/>
                <c:pt idx="0">
                  <c:v>29</c:v>
                </c:pt>
                <c:pt idx="1">
                  <c:v>64</c:v>
                </c:pt>
                <c:pt idx="2">
                  <c:v>86</c:v>
                </c:pt>
                <c:pt idx="3">
                  <c:v>95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8D04-42F2-8A06-9F36ACCD7BA4}"/>
            </c:ext>
          </c:extLst>
        </c:ser>
        <c:ser>
          <c:idx val="1"/>
          <c:order val="1"/>
          <c:tx>
            <c:strRef>
              <c:f>Mentorship!$B$46</c:f>
              <c:strCache>
                <c:ptCount val="1"/>
                <c:pt idx="0">
                  <c:v>Medical Student/MD</c:v>
                </c:pt>
              </c:strCache>
            </c:strRef>
          </c:tx>
          <c:spPr>
            <a:solidFill>
              <a:srgbClr val="FF0000">
                <a:alpha val="60000"/>
              </a:srgb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753504101590286E-2"/>
                  <c:y val="7.231679465057533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ShellMedium" panose="000006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04-42F2-8A06-9F36ACCD7BA4}"/>
                </c:ext>
              </c:extLst>
            </c:dLbl>
            <c:dLbl>
              <c:idx val="1"/>
              <c:layout>
                <c:manualLayout>
                  <c:x val="-5.3665806592750408E-2"/>
                  <c:y val="1.91516606083563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ShellMedium" panose="000006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04-42F2-8A06-9F36ACCD7BA4}"/>
                </c:ext>
              </c:extLst>
            </c:dLbl>
            <c:dLbl>
              <c:idx val="2"/>
              <c:layout>
                <c:manualLayout>
                  <c:x val="-7.0733718090552608E-2"/>
                  <c:y val="1.81594069143129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ShellMedium" panose="000006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04-42F2-8A06-9F36ACCD7BA4}"/>
                </c:ext>
              </c:extLst>
            </c:dLbl>
            <c:dLbl>
              <c:idx val="3"/>
              <c:layout>
                <c:manualLayout>
                  <c:x val="-7.608974568678957E-2"/>
                  <c:y val="-1.58450392883879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ShellMedium" panose="000006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04-42F2-8A06-9F36ACCD7BA4}"/>
                </c:ext>
              </c:extLst>
            </c:dLbl>
            <c:dLbl>
              <c:idx val="4"/>
              <c:layout>
                <c:manualLayout>
                  <c:x val="-6.9430345520867881E-2"/>
                  <c:y val="-2.209607965352105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ShellMedium" panose="000006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04-42F2-8A06-9F36ACCD7BA4}"/>
                </c:ext>
              </c:extLst>
            </c:dLbl>
            <c:dLbl>
              <c:idx val="5"/>
              <c:layout>
                <c:manualLayout>
                  <c:x val="-7.6862155746665328E-2"/>
                  <c:y val="8.03699618545079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ShellMedium" panose="000006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04-42F2-8A06-9F36ACCD7BA4}"/>
                </c:ext>
              </c:extLst>
            </c:dLbl>
            <c:dLbl>
              <c:idx val="6"/>
              <c:layout>
                <c:manualLayout>
                  <c:x val="-7.2380360327934323E-2"/>
                  <c:y val="3.1915650203468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04-42F2-8A06-9F36ACCD7BA4}"/>
                </c:ext>
              </c:extLst>
            </c:dLbl>
            <c:dLbl>
              <c:idx val="7"/>
              <c:layout>
                <c:manualLayout>
                  <c:x val="-7.7948080353160143E-2"/>
                  <c:y val="3.285950955500203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ShellMedium" panose="000006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04-42F2-8A06-9F36ACCD7B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FF0000"/>
                    </a:solidFill>
                    <a:latin typeface="ShellMedium" panose="000006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  <a:prstDash val="lgDash"/>
              </a:ln>
              <a:effectLst/>
            </c:spPr>
            <c:trendlineType val="log"/>
            <c:forward val="0.5"/>
            <c:dispRSqr val="0"/>
            <c:dispEq val="0"/>
          </c:trendline>
          <c:xVal>
            <c:strRef>
              <c:f>Mentorship!$C$43:$L$43</c:f>
              <c:strCache>
                <c:ptCount val="10"/>
                <c:pt idx="0">
                  <c:v>Q1-23</c:v>
                </c:pt>
                <c:pt idx="1">
                  <c:v>Q2-23</c:v>
                </c:pt>
                <c:pt idx="2">
                  <c:v>Q3-23</c:v>
                </c:pt>
                <c:pt idx="3">
                  <c:v>Q4-23</c:v>
                </c:pt>
                <c:pt idx="4">
                  <c:v>Q1-24</c:v>
                </c:pt>
                <c:pt idx="5">
                  <c:v>Q2-24</c:v>
                </c:pt>
                <c:pt idx="6">
                  <c:v>Q3-24</c:v>
                </c:pt>
                <c:pt idx="7">
                  <c:v>Q4-24</c:v>
                </c:pt>
                <c:pt idx="8">
                  <c:v>Q1-25</c:v>
                </c:pt>
                <c:pt idx="9">
                  <c:v>Q2-25</c:v>
                </c:pt>
              </c:strCache>
            </c:strRef>
          </c:xVal>
          <c:yVal>
            <c:numRef>
              <c:f>Mentorship!$C$46:$L$46</c:f>
              <c:numCache>
                <c:formatCode>General</c:formatCode>
                <c:ptCount val="10"/>
                <c:pt idx="0">
                  <c:v>15</c:v>
                </c:pt>
                <c:pt idx="1">
                  <c:v>36</c:v>
                </c:pt>
                <c:pt idx="2">
                  <c:v>48</c:v>
                </c:pt>
                <c:pt idx="3">
                  <c:v>64</c:v>
                </c:pt>
              </c:numCache>
            </c:numRef>
          </c:yVal>
          <c:bubbleSize>
            <c:numRef>
              <c:f>Mentorship!$C$46:$L$46</c:f>
              <c:numCache>
                <c:formatCode>General</c:formatCode>
                <c:ptCount val="10"/>
                <c:pt idx="0">
                  <c:v>15</c:v>
                </c:pt>
                <c:pt idx="1">
                  <c:v>36</c:v>
                </c:pt>
                <c:pt idx="2">
                  <c:v>48</c:v>
                </c:pt>
                <c:pt idx="3">
                  <c:v>64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3-8D04-42F2-8A06-9F36ACCD7BA4}"/>
            </c:ext>
          </c:extLst>
        </c:ser>
        <c:ser>
          <c:idx val="2"/>
          <c:order val="2"/>
          <c:tx>
            <c:v>Graduate</c:v>
          </c:tx>
          <c:spPr>
            <a:solidFill>
              <a:srgbClr val="00B0F0">
                <a:alpha val="60000"/>
              </a:srgb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8310657295653217E-2"/>
                  <c:y val="-4.6126213117464465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1"/>
                      </a:solidFill>
                      <a:latin typeface="ShellMedium" panose="000006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954036886274269E-2"/>
                      <c:h val="3.8322691047593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D04-42F2-8A06-9F36ACCD7BA4}"/>
                </c:ext>
              </c:extLst>
            </c:dLbl>
            <c:dLbl>
              <c:idx val="1"/>
              <c:layout>
                <c:manualLayout>
                  <c:x val="-5.7742736700985599E-2"/>
                  <c:y val="-2.46645735509595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04-42F2-8A06-9F36ACCD7BA4}"/>
                </c:ext>
              </c:extLst>
            </c:dLbl>
            <c:dLbl>
              <c:idx val="2"/>
              <c:layout>
                <c:manualLayout>
                  <c:x val="-8.3161241829535271E-2"/>
                  <c:y val="1.0734968908953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D04-42F2-8A06-9F36ACCD7BA4}"/>
                </c:ext>
              </c:extLst>
            </c:dLbl>
            <c:dLbl>
              <c:idx val="3"/>
              <c:layout>
                <c:manualLayout>
                  <c:x val="-8.5199049278925562E-2"/>
                  <c:y val="-2.8238479313645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D04-42F2-8A06-9F36ACCD7BA4}"/>
                </c:ext>
              </c:extLst>
            </c:dLbl>
            <c:dLbl>
              <c:idx val="4"/>
              <c:layout>
                <c:manualLayout>
                  <c:x val="-7.9919250523508165E-2"/>
                  <c:y val="-2.82113120025959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D04-42F2-8A06-9F36ACCD7BA4}"/>
                </c:ext>
              </c:extLst>
            </c:dLbl>
            <c:dLbl>
              <c:idx val="5"/>
              <c:layout>
                <c:manualLayout>
                  <c:x val="-9.3883103306853052E-2"/>
                  <c:y val="-6.84382144309517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accent1"/>
                      </a:solidFill>
                      <a:latin typeface="ShellMedium" panose="000006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719132054574701E-2"/>
                      <c:h val="3.70697616658411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8D04-42F2-8A06-9F36ACCD7BA4}"/>
                </c:ext>
              </c:extLst>
            </c:dLbl>
            <c:dLbl>
              <c:idx val="6"/>
              <c:layout>
                <c:manualLayout>
                  <c:x val="-8.769159039730505E-2"/>
                  <c:y val="-4.7873475305203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D04-42F2-8A06-9F36ACCD7BA4}"/>
                </c:ext>
              </c:extLst>
            </c:dLbl>
            <c:dLbl>
              <c:idx val="7"/>
              <c:layout>
                <c:manualLayout>
                  <c:x val="-8.769159039730505E-2"/>
                  <c:y val="-8.2148773887505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D04-42F2-8A06-9F36ACCD7B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1"/>
                    </a:solidFill>
                    <a:latin typeface="ShellMedium" panose="000006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rgbClr val="00B0F0"/>
                </a:solidFill>
                <a:prstDash val="lgDash"/>
              </a:ln>
              <a:effectLst/>
            </c:spPr>
            <c:trendlineType val="log"/>
            <c:forward val="0.5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strRef>
              <c:f>Mentorship!$C$43:$L$43</c:f>
              <c:strCache>
                <c:ptCount val="10"/>
                <c:pt idx="0">
                  <c:v>Q1-23</c:v>
                </c:pt>
                <c:pt idx="1">
                  <c:v>Q2-23</c:v>
                </c:pt>
                <c:pt idx="2">
                  <c:v>Q3-23</c:v>
                </c:pt>
                <c:pt idx="3">
                  <c:v>Q4-23</c:v>
                </c:pt>
                <c:pt idx="4">
                  <c:v>Q1-24</c:v>
                </c:pt>
                <c:pt idx="5">
                  <c:v>Q2-24</c:v>
                </c:pt>
                <c:pt idx="6">
                  <c:v>Q3-24</c:v>
                </c:pt>
                <c:pt idx="7">
                  <c:v>Q4-24</c:v>
                </c:pt>
                <c:pt idx="8">
                  <c:v>Q1-25</c:v>
                </c:pt>
                <c:pt idx="9">
                  <c:v>Q2-25</c:v>
                </c:pt>
              </c:strCache>
            </c:strRef>
          </c:xVal>
          <c:yVal>
            <c:numRef>
              <c:f>Mentorship!$C$45:$L$45</c:f>
              <c:numCache>
                <c:formatCode>General</c:formatCode>
                <c:ptCount val="10"/>
                <c:pt idx="0">
                  <c:v>9</c:v>
                </c:pt>
                <c:pt idx="1">
                  <c:v>21</c:v>
                </c:pt>
                <c:pt idx="2">
                  <c:v>36</c:v>
                </c:pt>
                <c:pt idx="3">
                  <c:v>71</c:v>
                </c:pt>
              </c:numCache>
            </c:numRef>
          </c:yVal>
          <c:bubbleSize>
            <c:numRef>
              <c:f>Mentorship!$C$45:$L$45</c:f>
              <c:numCache>
                <c:formatCode>General</c:formatCode>
                <c:ptCount val="10"/>
                <c:pt idx="0">
                  <c:v>9</c:v>
                </c:pt>
                <c:pt idx="1">
                  <c:v>21</c:v>
                </c:pt>
                <c:pt idx="2">
                  <c:v>36</c:v>
                </c:pt>
                <c:pt idx="3">
                  <c:v>71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1D-8D04-42F2-8A06-9F36ACCD7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60"/>
        <c:showNegBubbles val="0"/>
        <c:axId val="719425680"/>
        <c:axId val="620643776"/>
      </c:bubbleChart>
      <c:valAx>
        <c:axId val="719425680"/>
        <c:scaling>
          <c:orientation val="minMax"/>
          <c:max val="10"/>
          <c:min val="0.8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hellMedium" panose="00000600000000000000" pitchFamily="50" charset="0"/>
                <a:ea typeface="+mn-ea"/>
                <a:cs typeface="+mn-cs"/>
              </a:defRPr>
            </a:pPr>
            <a:endParaRPr lang="en-US"/>
          </a:p>
        </c:txPr>
        <c:crossAx val="620643776"/>
        <c:crossesAt val="1"/>
        <c:crossBetween val="midCat"/>
        <c:majorUnit val="1"/>
      </c:valAx>
      <c:valAx>
        <c:axId val="620643776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Number of Participants</a:t>
                </a:r>
              </a:p>
            </c:rich>
          </c:tx>
          <c:layout>
            <c:manualLayout>
              <c:xMode val="edge"/>
              <c:yMode val="edge"/>
              <c:x val="7.2568940493468797E-3"/>
              <c:y val="0.350513161712473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hellMedium" panose="00000600000000000000" pitchFamily="50" charset="0"/>
                <a:ea typeface="+mn-ea"/>
                <a:cs typeface="+mn-cs"/>
              </a:defRPr>
            </a:pPr>
            <a:endParaRPr lang="en-US"/>
          </a:p>
        </c:txPr>
        <c:crossAx val="719425680"/>
        <c:crosses val="autoZero"/>
        <c:crossBetween val="midCat"/>
        <c:majorUnit val="25"/>
      </c:valAx>
      <c:spPr>
        <a:noFill/>
        <a:ln w="0"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8991030726422367"/>
          <c:y val="0.80360168791055819"/>
          <c:w val="0.37920184319065375"/>
          <c:h val="0.10358063253143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Student Evaluations of Teaching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'Teaching Evaluations'!$R$2</c:f>
              <c:strCache>
                <c:ptCount val="1"/>
                <c:pt idx="0">
                  <c:v>Fall 2021</c:v>
                </c:pt>
              </c:strCache>
            </c:strRef>
          </c:tx>
          <c:spPr>
            <a:solidFill>
              <a:srgbClr val="00B050">
                <a:alpha val="54000"/>
              </a:srgb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'Teaching Evaluations'!$S$1:$AB$1</c:f>
              <c:strCache>
                <c:ptCount val="10"/>
                <c:pt idx="0">
                  <c:v>Overall Course Rating</c:v>
                </c:pt>
                <c:pt idx="1">
                  <c:v>How much learned</c:v>
                </c:pt>
                <c:pt idx="2">
                  <c:v>Instructor's Teaching Overall</c:v>
                </c:pt>
                <c:pt idx="3">
                  <c:v>Organization/Clarity</c:v>
                </c:pt>
                <c:pt idx="4">
                  <c:v>Instructor Enthusiasm</c:v>
                </c:pt>
                <c:pt idx="5">
                  <c:v>Group Interaction</c:v>
                </c:pt>
                <c:pt idx="6">
                  <c:v>Individual Rapport</c:v>
                </c:pt>
                <c:pt idx="7">
                  <c:v>Breadth of Coverage</c:v>
                </c:pt>
                <c:pt idx="8">
                  <c:v>Exams/Grading</c:v>
                </c:pt>
                <c:pt idx="9">
                  <c:v>Assignments/Readings</c:v>
                </c:pt>
              </c:strCache>
            </c:strRef>
          </c:cat>
          <c:val>
            <c:numRef>
              <c:f>'Teaching Evaluations'!$S$2:$AB$2</c:f>
              <c:numCache>
                <c:formatCode>General</c:formatCode>
                <c:ptCount val="10"/>
                <c:pt idx="0">
                  <c:v>4</c:v>
                </c:pt>
                <c:pt idx="1">
                  <c:v>3.5</c:v>
                </c:pt>
                <c:pt idx="2">
                  <c:v>4</c:v>
                </c:pt>
                <c:pt idx="3">
                  <c:v>5</c:v>
                </c:pt>
                <c:pt idx="4">
                  <c:v>4.75</c:v>
                </c:pt>
                <c:pt idx="5">
                  <c:v>4.5</c:v>
                </c:pt>
                <c:pt idx="6">
                  <c:v>4.5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8D47-88B8-F3A4BA2F1579}"/>
            </c:ext>
          </c:extLst>
        </c:ser>
        <c:ser>
          <c:idx val="1"/>
          <c:order val="1"/>
          <c:tx>
            <c:strRef>
              <c:f>'Teaching Evaluations'!$R$3</c:f>
              <c:strCache>
                <c:ptCount val="1"/>
                <c:pt idx="0">
                  <c:v>Winter 2022</c:v>
                </c:pt>
              </c:strCache>
            </c:strRef>
          </c:tx>
          <c:spPr>
            <a:solidFill>
              <a:srgbClr val="00B0F0">
                <a:alpha val="74821"/>
              </a:srgbClr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'Teaching Evaluations'!$S$1:$AB$1</c:f>
              <c:strCache>
                <c:ptCount val="10"/>
                <c:pt idx="0">
                  <c:v>Overall Course Rating</c:v>
                </c:pt>
                <c:pt idx="1">
                  <c:v>How much learned</c:v>
                </c:pt>
                <c:pt idx="2">
                  <c:v>Instructor's Teaching Overall</c:v>
                </c:pt>
                <c:pt idx="3">
                  <c:v>Organization/Clarity</c:v>
                </c:pt>
                <c:pt idx="4">
                  <c:v>Instructor Enthusiasm</c:v>
                </c:pt>
                <c:pt idx="5">
                  <c:v>Group Interaction</c:v>
                </c:pt>
                <c:pt idx="6">
                  <c:v>Individual Rapport</c:v>
                </c:pt>
                <c:pt idx="7">
                  <c:v>Breadth of Coverage</c:v>
                </c:pt>
                <c:pt idx="8">
                  <c:v>Exams/Grading</c:v>
                </c:pt>
                <c:pt idx="9">
                  <c:v>Assignments/Readings</c:v>
                </c:pt>
              </c:strCache>
            </c:strRef>
          </c:cat>
          <c:val>
            <c:numRef>
              <c:f>'Teaching Evaluations'!$S$3:$AB$3</c:f>
              <c:numCache>
                <c:formatCode>General</c:formatCode>
                <c:ptCount val="10"/>
                <c:pt idx="0">
                  <c:v>4.5</c:v>
                </c:pt>
                <c:pt idx="1">
                  <c:v>4.5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4-8D47-88B8-F3A4BA2F1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44109231"/>
        <c:axId val="1315338960"/>
      </c:barChart>
      <c:catAx>
        <c:axId val="124410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338960"/>
        <c:crosses val="autoZero"/>
        <c:auto val="1"/>
        <c:lblAlgn val="ctr"/>
        <c:lblOffset val="100"/>
        <c:noMultiLvlLbl val="0"/>
      </c:catAx>
      <c:valAx>
        <c:axId val="131533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Median Student Rating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10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_xlchart.v2.0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latin typeface="ShellBold" panose="00000800000000000000" pitchFamily="50" charset="0"/>
              </a:rPr>
              <a:t>2022 Focus Areas </a:t>
            </a:r>
          </a:p>
          <a:p>
            <a:pPr algn="ctr" rtl="0">
              <a:defRPr/>
            </a:pPr>
            <a:r>
              <a:rPr lang="en-US" sz="105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latin typeface="ShellBold" panose="00000800000000000000" pitchFamily="50" charset="0"/>
              </a:rPr>
              <a:t>(project = 875 h - Overhead 8%)</a:t>
            </a:r>
            <a:endParaRPr lang="en-US" sz="14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ShellBold" panose="00000800000000000000" pitchFamily="50" charset="0"/>
            </a:endParaRPr>
          </a:p>
        </cx:rich>
      </cx:tx>
    </cx:title>
    <cx:plotArea>
      <cx:plotAreaRegion>
        <cx:series layoutId="funnel" uniqueId="{2B240AEF-2C13-294E-AC4E-C91BDBFC0090}">
          <cx:spPr>
            <a:solidFill>
              <a:srgbClr val="00B050"/>
            </a:solidFill>
          </cx:spPr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ShellMedium" panose="00000600000000000000" pitchFamily="50" charset="0"/>
                <a:ea typeface="ShellMedium" panose="00000600000000000000" pitchFamily="50" charset="0"/>
                <a:cs typeface="ShellMedium" panose="00000600000000000000" pitchFamily="50" charset="0"/>
              </a:defRPr>
            </a:pPr>
            <a:endParaRPr lang="en-US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ShellMedium" panose="00000600000000000000" pitchFamily="50" charset="0"/>
            </a:endParaRPr>
          </a:p>
        </cx:txPr>
      </cx:axis>
    </cx:plotArea>
  </cx:chart>
  <cx:spPr>
    <a:ln w="9525">
      <a:solidFill>
        <a:schemeClr val="tx1"/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_xlchart.v2.1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latin typeface="ShellBold" panose="00000800000000000000" pitchFamily="50" charset="0"/>
              </a:rPr>
              <a:t>2022 Focus Areas </a:t>
            </a:r>
          </a:p>
          <a:p>
            <a:pPr algn="ctr" rtl="0">
              <a:defRPr/>
            </a:pPr>
            <a:r>
              <a:rPr lang="en-US" sz="105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latin typeface="ShellBold" panose="00000800000000000000" pitchFamily="50" charset="0"/>
              </a:rPr>
              <a:t>(Project = 846 h - Overhead 12%)</a:t>
            </a:r>
            <a:endParaRPr lang="en-US" sz="14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ShellBold" panose="00000800000000000000" pitchFamily="50" charset="0"/>
            </a:endParaRPr>
          </a:p>
        </cx:rich>
      </cx:tx>
    </cx:title>
    <cx:plotArea>
      <cx:plotAreaRegion>
        <cx:series layoutId="funnel" uniqueId="{797468DA-7B86-5B4A-B5DD-73F2A7CBC011}"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ShellMedium" panose="00000600000000000000" pitchFamily="50" charset="0"/>
                <a:ea typeface="ShellMedium" panose="00000600000000000000" pitchFamily="50" charset="0"/>
                <a:cs typeface="ShellMedium" panose="00000600000000000000" pitchFamily="50" charset="0"/>
              </a:defRPr>
            </a:pPr>
            <a:endParaRPr lang="en-US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ShellMedium" panose="00000600000000000000" pitchFamily="50" charset="0"/>
            </a:endParaRPr>
          </a:p>
        </cx:txPr>
      </cx:axis>
    </cx:plotArea>
  </cx:chart>
  <cx:spPr>
    <a:ln w="9525">
      <a:solidFill>
        <a:schemeClr val="tx1"/>
      </a:solidFill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_xlchart.v2.2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latin typeface="ShellBold" panose="00000800000000000000" pitchFamily="50" charset="0"/>
              </a:rPr>
              <a:t>1H-2023 Focus Areas </a:t>
            </a:r>
          </a:p>
          <a:p>
            <a:pPr algn="ctr" rtl="0">
              <a:defRPr/>
            </a:pPr>
            <a:r>
              <a:rPr lang="en-US" sz="105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latin typeface="ShellBold" panose="00000800000000000000" pitchFamily="50" charset="0"/>
              </a:rPr>
              <a:t>(Project = 842 h - Overhead 10%)</a:t>
            </a:r>
            <a:endParaRPr lang="en-US" sz="1400" b="0" i="0" u="none" strike="noStrike" baseline="0">
              <a:solidFill>
                <a:schemeClr val="tx1">
                  <a:lumMod val="95000"/>
                  <a:lumOff val="5000"/>
                </a:schemeClr>
              </a:solidFill>
              <a:latin typeface="ShellBold" panose="00000800000000000000" pitchFamily="50" charset="0"/>
            </a:endParaRPr>
          </a:p>
        </cx:rich>
      </cx:tx>
    </cx:title>
    <cx:plotArea>
      <cx:plotAreaRegion>
        <cx:series layoutId="funnel" uniqueId="{6FCC43B0-55F6-8448-94DF-7F4C5F7296DA}">
          <cx:spPr>
            <a:solidFill>
              <a:srgbClr val="FFFF00"/>
            </a:solidFill>
          </cx:spPr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ShellMedium" panose="00000600000000000000" pitchFamily="50" charset="0"/>
                <a:ea typeface="ShellMedium" panose="00000600000000000000" pitchFamily="50" charset="0"/>
                <a:cs typeface="ShellMedium" panose="00000600000000000000" pitchFamily="50" charset="0"/>
              </a:defRPr>
            </a:pPr>
            <a:endParaRPr lang="en-US" sz="9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ShellMedium" panose="00000600000000000000" pitchFamily="50" charset="0"/>
            </a:endParaRPr>
          </a:p>
        </cx:txPr>
      </cx:axis>
    </cx:plotArea>
  </cx:chart>
  <cx:spPr>
    <a:ln w="9525">
      <a:solidFill>
        <a:schemeClr val="tx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749300</xdr:colOff>
      <xdr:row>6</xdr:row>
      <xdr:rowOff>69850</xdr:rowOff>
    </xdr:from>
    <xdr:to>
      <xdr:col>12</xdr:col>
      <xdr:colOff>266700</xdr:colOff>
      <xdr:row>34</xdr:row>
      <xdr:rowOff>127000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DCF4891-C411-46C3-2A17-F6902E9AF1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33</xdr:row>
      <xdr:rowOff>0</xdr:rowOff>
    </xdr:from>
    <xdr:to>
      <xdr:col>11</xdr:col>
      <xdr:colOff>763170</xdr:colOff>
      <xdr:row>33</xdr:row>
      <xdr:rowOff>192234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487438A-35D2-6B4C-8CFB-20CE44D4D1E7}"/>
            </a:ext>
          </a:extLst>
        </xdr:cNvPr>
        <xdr:cNvSpPr txBox="1">
          <a:spLocks noChangeArrowheads="1"/>
        </xdr:cNvSpPr>
      </xdr:nvSpPr>
      <xdr:spPr bwMode="auto">
        <a:xfrm rot="5400000" flipH="1">
          <a:off x="5600418" y="1740182"/>
          <a:ext cx="192234" cy="9716670"/>
        </a:xfrm>
        <a:prstGeom prst="rect">
          <a:avLst/>
        </a:prstGeom>
        <a:solidFill>
          <a:srgbClr val="FFFFFF"/>
        </a:solidFill>
        <a:ln w="57150">
          <a:noFill/>
          <a:miter lim="800000"/>
          <a:headEnd/>
          <a:tailEnd/>
        </a:ln>
        <a:effectLst/>
      </xdr:spPr>
      <xdr:txBody>
        <a:bodyPr vert="horz" wrap="square" lIns="91440" tIns="137160" rIns="91440" bIns="137160" anchor="ctr" anchorCtr="0" upright="1">
          <a:noAutofit/>
        </a:bodyPr>
        <a:lstStyle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>
          <a:pPr algn="l" rtl="0">
            <a:defRPr sz="1000"/>
          </a:pPr>
          <a:r>
            <a:rPr lang="en-MY" sz="1200" b="1" i="0" u="none" strike="noStrik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Q1-23             Q2-23              Q3-23               Q4-23             Q1-24             Q2-24	   Q3-24	  Q4-24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127000</xdr:rowOff>
    </xdr:from>
    <xdr:to>
      <xdr:col>13</xdr:col>
      <xdr:colOff>660400</xdr:colOff>
      <xdr:row>36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D8F58-2132-5DAE-9613-FA8DC662F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6</xdr:col>
      <xdr:colOff>755797</xdr:colOff>
      <xdr:row>17</xdr:row>
      <xdr:rowOff>32880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B144ABF8-F9E9-F84C-A657-92903D647F3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7</xdr:col>
      <xdr:colOff>335546</xdr:colOff>
      <xdr:row>6</xdr:row>
      <xdr:rowOff>28575</xdr:rowOff>
    </xdr:from>
    <xdr:to>
      <xdr:col>13</xdr:col>
      <xdr:colOff>472740</xdr:colOff>
      <xdr:row>17</xdr:row>
      <xdr:rowOff>23355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4FE524CC-EF91-1D46-8AA6-A5171E5AB0B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788737</xdr:colOff>
      <xdr:row>6</xdr:row>
      <xdr:rowOff>0</xdr:rowOff>
    </xdr:from>
    <xdr:to>
      <xdr:col>19</xdr:col>
      <xdr:colOff>719034</xdr:colOff>
      <xdr:row>17</xdr:row>
      <xdr:rowOff>32880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AF3EAE22-787F-6445-B176-893E7B87C8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7BD0C-1953-F545-B1C4-87BF1C24FC2F}">
  <dimension ref="A1:R54"/>
  <sheetViews>
    <sheetView tabSelected="1" topLeftCell="A33" zoomScale="77" workbookViewId="0">
      <selection activeCell="A7" sqref="A7"/>
    </sheetView>
  </sheetViews>
  <sheetFormatPr defaultColWidth="10.625" defaultRowHeight="15.6"/>
  <cols>
    <col min="2" max="2" width="20.125" customWidth="1"/>
  </cols>
  <sheetData>
    <row r="1" spans="1:1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4" spans="1:13" ht="18.600000000000001">
      <c r="A4" s="60" t="s">
        <v>1</v>
      </c>
    </row>
    <row r="5" spans="1:13" ht="18.600000000000001">
      <c r="A5" s="39" t="s">
        <v>2</v>
      </c>
    </row>
    <row r="36" spans="2:18">
      <c r="B36" t="s">
        <v>3</v>
      </c>
    </row>
    <row r="39" spans="2:18">
      <c r="B39" s="38"/>
    </row>
    <row r="42" spans="2:18">
      <c r="B42" s="29" t="s">
        <v>4</v>
      </c>
    </row>
    <row r="43" spans="2:18">
      <c r="B43" s="1"/>
      <c r="C43" s="2" t="s">
        <v>5</v>
      </c>
      <c r="D43" s="2" t="s">
        <v>6</v>
      </c>
      <c r="E43" s="2" t="s">
        <v>7</v>
      </c>
      <c r="F43" s="2" t="s">
        <v>8</v>
      </c>
      <c r="G43" s="3" t="s">
        <v>9</v>
      </c>
      <c r="H43" s="4" t="s">
        <v>10</v>
      </c>
      <c r="I43" s="2" t="s">
        <v>11</v>
      </c>
      <c r="J43" s="2" t="s">
        <v>12</v>
      </c>
      <c r="K43" s="3" t="s">
        <v>13</v>
      </c>
      <c r="L43" s="4" t="s">
        <v>14</v>
      </c>
      <c r="M43" s="8"/>
      <c r="N43" s="8"/>
      <c r="O43" s="8"/>
      <c r="P43" s="8"/>
      <c r="Q43" s="8"/>
    </row>
    <row r="44" spans="2:18" ht="15.95">
      <c r="B44" s="12" t="s">
        <v>15</v>
      </c>
      <c r="C44" s="13">
        <v>29</v>
      </c>
      <c r="D44" s="13">
        <f>C51+D51</f>
        <v>64</v>
      </c>
      <c r="E44" s="13">
        <f>C51+D51+E51</f>
        <v>86</v>
      </c>
      <c r="F44" s="14">
        <f>C51+D51+E51+F51</f>
        <v>95</v>
      </c>
      <c r="G44" s="15"/>
      <c r="H44" s="15"/>
      <c r="I44" s="16"/>
      <c r="J44" s="14"/>
      <c r="K44" s="15"/>
      <c r="L44" s="15"/>
      <c r="M44" s="9"/>
      <c r="N44" s="9"/>
      <c r="O44" s="9"/>
      <c r="P44" s="9"/>
      <c r="Q44" s="9"/>
    </row>
    <row r="45" spans="2:18" ht="15.95">
      <c r="B45" s="17" t="s">
        <v>16</v>
      </c>
      <c r="C45" s="32">
        <v>9</v>
      </c>
      <c r="D45" s="30">
        <f>C52+D52</f>
        <v>21</v>
      </c>
      <c r="E45" s="30">
        <f>C52+D52+E52</f>
        <v>36</v>
      </c>
      <c r="F45" s="31">
        <f>C52+D52+E52+F52</f>
        <v>71</v>
      </c>
      <c r="G45" s="32"/>
      <c r="H45" s="32"/>
      <c r="I45" s="36"/>
      <c r="J45" s="36"/>
      <c r="K45" s="20"/>
      <c r="L45" s="20"/>
      <c r="M45" s="10"/>
      <c r="N45" s="10"/>
      <c r="O45" s="10"/>
      <c r="P45" s="10"/>
      <c r="Q45" s="10"/>
    </row>
    <row r="46" spans="2:18" ht="15.95">
      <c r="B46" s="22" t="s">
        <v>17</v>
      </c>
      <c r="C46" s="33">
        <v>15</v>
      </c>
      <c r="D46" s="35">
        <f>C53+D53</f>
        <v>36</v>
      </c>
      <c r="E46" s="35">
        <f>C53+D53+E53</f>
        <v>48</v>
      </c>
      <c r="F46" s="34">
        <f>C53+D53+E53+F53</f>
        <v>64</v>
      </c>
      <c r="G46" s="33"/>
      <c r="H46" s="33"/>
      <c r="I46" s="37"/>
      <c r="J46" s="37"/>
      <c r="K46" s="25"/>
      <c r="L46" s="25"/>
      <c r="M46" s="10"/>
      <c r="N46" s="10"/>
      <c r="O46" s="10"/>
      <c r="P46" s="10"/>
      <c r="Q46" s="10"/>
    </row>
    <row r="47" spans="2:18">
      <c r="B47" s="6" t="s">
        <v>18</v>
      </c>
      <c r="C47" s="7">
        <f>SUM(C44:C46)</f>
        <v>53</v>
      </c>
      <c r="D47" s="7">
        <f>SUM(D44:D46)</f>
        <v>121</v>
      </c>
      <c r="E47" s="7">
        <f t="shared" ref="E47:F47" si="0">SUM(E44:E46)</f>
        <v>170</v>
      </c>
      <c r="F47" s="7">
        <f t="shared" si="0"/>
        <v>230</v>
      </c>
      <c r="G47" s="7"/>
      <c r="H47" s="7"/>
      <c r="I47" s="7"/>
      <c r="J47" s="7"/>
      <c r="K47" s="7"/>
      <c r="L47" s="7"/>
      <c r="M47" s="11"/>
      <c r="N47" s="11"/>
      <c r="O47" s="11"/>
      <c r="P47" s="11"/>
      <c r="Q47" s="11"/>
    </row>
    <row r="48" spans="2:18">
      <c r="N48" s="5"/>
      <c r="O48" s="5"/>
      <c r="P48" s="5"/>
      <c r="Q48" s="5"/>
      <c r="R48" s="5"/>
    </row>
    <row r="49" spans="2:12">
      <c r="B49" s="29" t="s">
        <v>19</v>
      </c>
    </row>
    <row r="50" spans="2:12">
      <c r="B50" s="1"/>
      <c r="C50" s="2" t="s">
        <v>5</v>
      </c>
      <c r="D50" s="2" t="s">
        <v>6</v>
      </c>
      <c r="E50" s="2" t="s">
        <v>7</v>
      </c>
      <c r="F50" s="2" t="s">
        <v>8</v>
      </c>
      <c r="G50" s="3"/>
      <c r="H50" s="4"/>
      <c r="I50" s="2"/>
      <c r="J50" s="2"/>
      <c r="K50" s="3" t="s">
        <v>13</v>
      </c>
      <c r="L50" s="4" t="s">
        <v>14</v>
      </c>
    </row>
    <row r="51" spans="2:12" ht="15.95">
      <c r="B51" s="12" t="s">
        <v>15</v>
      </c>
      <c r="C51" s="13">
        <v>29</v>
      </c>
      <c r="D51" s="13">
        <v>35</v>
      </c>
      <c r="E51" s="13">
        <v>22</v>
      </c>
      <c r="F51" s="14">
        <v>9</v>
      </c>
      <c r="G51" s="15"/>
      <c r="H51" s="15"/>
      <c r="I51" s="16"/>
      <c r="J51" s="14"/>
      <c r="K51" s="15"/>
      <c r="L51" s="15"/>
    </row>
    <row r="52" spans="2:12" ht="15.95">
      <c r="B52" s="17" t="s">
        <v>16</v>
      </c>
      <c r="C52" s="18">
        <v>9</v>
      </c>
      <c r="D52" s="18">
        <v>12</v>
      </c>
      <c r="E52" s="18">
        <v>15</v>
      </c>
      <c r="F52" s="19">
        <v>35</v>
      </c>
      <c r="G52" s="20"/>
      <c r="H52" s="20"/>
      <c r="I52" s="21"/>
      <c r="J52" s="19"/>
      <c r="K52" s="20"/>
      <c r="L52" s="20"/>
    </row>
    <row r="53" spans="2:12" ht="15.95">
      <c r="B53" s="22" t="s">
        <v>17</v>
      </c>
      <c r="C53" s="23">
        <v>15</v>
      </c>
      <c r="D53" s="23">
        <v>21</v>
      </c>
      <c r="E53" s="23">
        <v>12</v>
      </c>
      <c r="F53" s="24">
        <v>16</v>
      </c>
      <c r="G53" s="25"/>
      <c r="H53" s="25"/>
      <c r="I53" s="26"/>
      <c r="J53" s="24"/>
      <c r="K53" s="25"/>
      <c r="L53" s="25"/>
    </row>
    <row r="54" spans="2:12">
      <c r="B54" s="6" t="s">
        <v>18</v>
      </c>
      <c r="C54" s="7">
        <f>SUM(C51:C53)</f>
        <v>53</v>
      </c>
      <c r="D54" s="7">
        <f t="shared" ref="D54:F54" si="1">SUM(D51:D53)</f>
        <v>68</v>
      </c>
      <c r="E54" s="7">
        <f t="shared" si="1"/>
        <v>49</v>
      </c>
      <c r="F54" s="7">
        <f t="shared" si="1"/>
        <v>60</v>
      </c>
      <c r="G54" s="7"/>
      <c r="H54" s="7"/>
      <c r="I54" s="7"/>
      <c r="J54" s="7"/>
      <c r="K54" s="7"/>
      <c r="L54" s="7"/>
    </row>
  </sheetData>
  <mergeCells count="1">
    <mergeCell ref="A1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D799B-D020-264E-9A1F-EC6543E72334}">
  <dimension ref="A1:AB3"/>
  <sheetViews>
    <sheetView workbookViewId="0">
      <selection activeCell="A2" sqref="A2"/>
    </sheetView>
  </sheetViews>
  <sheetFormatPr defaultColWidth="10.625" defaultRowHeight="15.6"/>
  <cols>
    <col min="18" max="18" width="14.375" customWidth="1"/>
    <col min="19" max="19" width="13.375" customWidth="1"/>
    <col min="20" max="20" width="13.5" customWidth="1"/>
    <col min="22" max="23" width="11.5" customWidth="1"/>
  </cols>
  <sheetData>
    <row r="1" spans="1:28" ht="53.1" customHeight="1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Q1" t="s">
        <v>21</v>
      </c>
      <c r="S1" s="28" t="s">
        <v>22</v>
      </c>
      <c r="T1" s="28" t="s">
        <v>23</v>
      </c>
      <c r="U1" s="28" t="s">
        <v>24</v>
      </c>
      <c r="V1" s="28" t="s">
        <v>25</v>
      </c>
      <c r="W1" s="28" t="s">
        <v>26</v>
      </c>
      <c r="X1" s="28" t="s">
        <v>27</v>
      </c>
      <c r="Y1" s="28" t="s">
        <v>28</v>
      </c>
      <c r="Z1" s="28" t="s">
        <v>29</v>
      </c>
      <c r="AA1" s="28" t="s">
        <v>30</v>
      </c>
      <c r="AB1" s="28" t="s">
        <v>31</v>
      </c>
    </row>
    <row r="2" spans="1:28" ht="18.600000000000001">
      <c r="A2" s="40" t="s">
        <v>32</v>
      </c>
      <c r="R2" s="27" t="s">
        <v>33</v>
      </c>
      <c r="S2">
        <v>4</v>
      </c>
      <c r="T2">
        <v>3.5</v>
      </c>
      <c r="U2">
        <v>4</v>
      </c>
      <c r="V2">
        <f>MEDIAN(5,5,4)</f>
        <v>5</v>
      </c>
      <c r="W2">
        <f>MEDIAN(5,4.5)</f>
        <v>4.75</v>
      </c>
      <c r="X2">
        <f>MEDIAN(5,4)</f>
        <v>4.5</v>
      </c>
      <c r="Y2">
        <f>MEDIAN(4, 5)</f>
        <v>4.5</v>
      </c>
      <c r="Z2">
        <f>MEDIAN(5,5)</f>
        <v>5</v>
      </c>
      <c r="AA2">
        <v>4</v>
      </c>
      <c r="AB2">
        <f>MEDIAN(4)</f>
        <v>4</v>
      </c>
    </row>
    <row r="3" spans="1:28">
      <c r="R3" s="27" t="s">
        <v>34</v>
      </c>
      <c r="S3">
        <v>4.5</v>
      </c>
      <c r="T3">
        <v>4.5</v>
      </c>
      <c r="U3">
        <v>5</v>
      </c>
      <c r="V3">
        <f>MEDIAN(5,5,4.5)</f>
        <v>5</v>
      </c>
      <c r="W3">
        <f>MEDIAN(5,5)</f>
        <v>5</v>
      </c>
      <c r="X3">
        <f>MEDIAN(5,5)</f>
        <v>5</v>
      </c>
      <c r="Y3">
        <f>MEDIAN(5,5)</f>
        <v>5</v>
      </c>
      <c r="Z3">
        <f>MEDIAN(5,5)</f>
        <v>5</v>
      </c>
      <c r="AA3">
        <v>5</v>
      </c>
      <c r="AB3">
        <f>MEDIAN(4.5)</f>
        <v>4.5</v>
      </c>
    </row>
  </sheetData>
  <mergeCells count="1">
    <mergeCell ref="A1:M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F7E5-8BC7-5C43-B806-91D6CBB2A581}">
  <dimension ref="A1:M35"/>
  <sheetViews>
    <sheetView workbookViewId="0">
      <selection activeCell="A3" sqref="A3"/>
    </sheetView>
  </sheetViews>
  <sheetFormatPr defaultColWidth="10.625" defaultRowHeight="15.6"/>
  <sheetData>
    <row r="1" spans="1:11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8.600000000000001">
      <c r="A3" s="40" t="s">
        <v>36</v>
      </c>
    </row>
    <row r="24" spans="5:13">
      <c r="E24" s="41"/>
      <c r="F24" s="41"/>
      <c r="G24" s="41"/>
      <c r="H24" s="41"/>
      <c r="I24" s="41"/>
      <c r="J24" s="41"/>
      <c r="K24" s="41"/>
      <c r="L24" s="41"/>
      <c r="M24" s="41"/>
    </row>
    <row r="25" spans="5:13">
      <c r="E25" s="42">
        <v>2022</v>
      </c>
      <c r="F25" s="43"/>
      <c r="G25" s="44"/>
      <c r="H25" s="45">
        <v>2023</v>
      </c>
      <c r="I25" s="46"/>
      <c r="J25" s="47"/>
      <c r="K25" s="45">
        <v>2024</v>
      </c>
      <c r="L25" s="46"/>
      <c r="M25" s="47"/>
    </row>
    <row r="26" spans="5:13">
      <c r="E26" s="48" t="s">
        <v>37</v>
      </c>
      <c r="F26" s="49">
        <v>515</v>
      </c>
      <c r="G26" s="50">
        <f>F26/F35</f>
        <v>0.5186304128902316</v>
      </c>
      <c r="H26" s="48" t="s">
        <v>37</v>
      </c>
      <c r="I26" s="51">
        <f>162+39</f>
        <v>201</v>
      </c>
      <c r="J26" s="52">
        <f>I26/I35</f>
        <v>0.25283018867924528</v>
      </c>
      <c r="K26" s="48" t="s">
        <v>37</v>
      </c>
      <c r="L26" s="49">
        <f>18+18+108</f>
        <v>144</v>
      </c>
      <c r="M26" s="52">
        <f>L26/L35</f>
        <v>0.18572656921754083</v>
      </c>
    </row>
    <row r="27" spans="5:13">
      <c r="E27" s="48" t="s">
        <v>38</v>
      </c>
      <c r="F27" s="49">
        <v>47</v>
      </c>
      <c r="G27" s="50">
        <f>F27/F35</f>
        <v>4.7331319234642497E-2</v>
      </c>
      <c r="H27" s="48" t="s">
        <v>38</v>
      </c>
      <c r="I27" s="53">
        <f>96+64</f>
        <v>160</v>
      </c>
      <c r="J27" s="50">
        <f>I27/I35</f>
        <v>0.20125786163522014</v>
      </c>
      <c r="K27" s="48" t="s">
        <v>38</v>
      </c>
      <c r="L27" s="53">
        <v>84</v>
      </c>
      <c r="M27" s="50">
        <f>L27/L35</f>
        <v>0.10834049871023216</v>
      </c>
    </row>
    <row r="28" spans="5:13">
      <c r="E28" s="48" t="s">
        <v>39</v>
      </c>
      <c r="F28" s="53">
        <v>34</v>
      </c>
      <c r="G28" s="50">
        <f>F28/F35</f>
        <v>3.4239677744209468E-2</v>
      </c>
      <c r="H28" s="48" t="s">
        <v>39</v>
      </c>
      <c r="I28" s="49">
        <v>86</v>
      </c>
      <c r="J28" s="50">
        <f>I28/I35</f>
        <v>0.10817610062893082</v>
      </c>
      <c r="K28" s="48" t="s">
        <v>39</v>
      </c>
      <c r="L28" s="49">
        <f>20+19+35</f>
        <v>74</v>
      </c>
      <c r="M28" s="50">
        <f>L28/L35</f>
        <v>9.5442820292347366E-2</v>
      </c>
    </row>
    <row r="29" spans="5:13">
      <c r="E29" s="48" t="s">
        <v>40</v>
      </c>
      <c r="F29" s="53">
        <v>28</v>
      </c>
      <c r="G29" s="50">
        <f>F29/F35</f>
        <v>2.8197381671701913E-2</v>
      </c>
      <c r="H29" s="48" t="s">
        <v>40</v>
      </c>
      <c r="I29" s="53">
        <v>28</v>
      </c>
      <c r="J29" s="50">
        <f>I29/I35</f>
        <v>3.5220125786163521E-2</v>
      </c>
      <c r="K29" s="48" t="s">
        <v>40</v>
      </c>
      <c r="L29" s="59">
        <v>21</v>
      </c>
      <c r="M29" s="50">
        <f>L29/L35</f>
        <v>2.708512467755804E-2</v>
      </c>
    </row>
    <row r="30" spans="5:13">
      <c r="E30" s="48" t="s">
        <v>41</v>
      </c>
      <c r="F30" s="53">
        <v>30</v>
      </c>
      <c r="G30" s="50">
        <f>F30/F35</f>
        <v>3.0211480362537766E-2</v>
      </c>
      <c r="H30" s="48" t="s">
        <v>41</v>
      </c>
      <c r="I30" s="53">
        <v>20</v>
      </c>
      <c r="J30" s="50">
        <f>I30/I35</f>
        <v>2.5157232704402517E-2</v>
      </c>
      <c r="K30" s="48" t="s">
        <v>41</v>
      </c>
      <c r="L30" s="49">
        <f>(65+53+52+39+23+28)/1.5</f>
        <v>173.33333333333334</v>
      </c>
      <c r="M30" s="50">
        <f>L30/L35</f>
        <v>0.22355975924333621</v>
      </c>
    </row>
    <row r="31" spans="5:13">
      <c r="E31" s="48" t="s">
        <v>42</v>
      </c>
      <c r="F31" s="49">
        <v>204</v>
      </c>
      <c r="G31" s="50">
        <f>F31/F35</f>
        <v>0.20543806646525681</v>
      </c>
      <c r="H31" s="48" t="s">
        <v>42</v>
      </c>
      <c r="I31" s="49">
        <f>131+36+51</f>
        <v>218</v>
      </c>
      <c r="J31" s="50">
        <f>I31/I35</f>
        <v>0.27421383647798742</v>
      </c>
      <c r="K31" s="48" t="s">
        <v>42</v>
      </c>
      <c r="L31" s="53">
        <f>51+42+16</f>
        <v>109</v>
      </c>
      <c r="M31" s="50">
        <f>L31/L35</f>
        <v>0.14058469475494409</v>
      </c>
    </row>
    <row r="32" spans="5:13">
      <c r="E32" s="48" t="s">
        <v>43</v>
      </c>
      <c r="F32" s="49">
        <v>68</v>
      </c>
      <c r="G32" s="50">
        <f>F32/F35</f>
        <v>6.8479355488418936E-2</v>
      </c>
      <c r="H32" s="48" t="s">
        <v>43</v>
      </c>
      <c r="I32" s="49">
        <f>4+28</f>
        <v>32</v>
      </c>
      <c r="J32" s="50">
        <f>I32/I35</f>
        <v>4.0251572327044023E-2</v>
      </c>
      <c r="K32" s="48" t="s">
        <v>43</v>
      </c>
      <c r="L32" s="49">
        <f>37+27+28+23</f>
        <v>115</v>
      </c>
      <c r="M32" s="50">
        <f>L32/L35</f>
        <v>0.14832330180567496</v>
      </c>
    </row>
    <row r="33" spans="5:13">
      <c r="E33" s="48" t="s">
        <v>44</v>
      </c>
      <c r="F33" s="49">
        <v>67</v>
      </c>
      <c r="G33" s="50">
        <f>F33/F34</f>
        <v>7.235421166306695E-2</v>
      </c>
      <c r="H33" s="48" t="s">
        <v>44</v>
      </c>
      <c r="I33" s="49">
        <v>50</v>
      </c>
      <c r="J33" s="50">
        <f>I33/I34</f>
        <v>6.7114093959731544E-2</v>
      </c>
      <c r="K33" s="48" t="s">
        <v>44</v>
      </c>
      <c r="L33" s="49">
        <v>55</v>
      </c>
      <c r="M33" s="50">
        <f>L33/L34</f>
        <v>7.6353540027764913E-2</v>
      </c>
    </row>
    <row r="34" spans="5:13" ht="26.45">
      <c r="E34" s="54" t="s">
        <v>45</v>
      </c>
      <c r="F34" s="49">
        <f>SUM(F26:F32)</f>
        <v>926</v>
      </c>
      <c r="G34" s="50"/>
      <c r="H34" s="54" t="s">
        <v>45</v>
      </c>
      <c r="I34" s="49">
        <f>SUM(I26:I32)</f>
        <v>745</v>
      </c>
      <c r="J34" s="50"/>
      <c r="K34" s="54" t="s">
        <v>45</v>
      </c>
      <c r="L34" s="49">
        <f>SUM(L26:L32)</f>
        <v>720.33333333333337</v>
      </c>
      <c r="M34" s="50"/>
    </row>
    <row r="35" spans="5:13" ht="32.1" customHeight="1">
      <c r="E35" s="55" t="s">
        <v>46</v>
      </c>
      <c r="F35" s="56">
        <f>SUM(F33:F34)</f>
        <v>993</v>
      </c>
      <c r="G35" s="57">
        <f>F35/F35</f>
        <v>1</v>
      </c>
      <c r="H35" s="55" t="s">
        <v>46</v>
      </c>
      <c r="I35" s="58">
        <f>SUM(I33:I34)</f>
        <v>795</v>
      </c>
      <c r="J35" s="57">
        <f>I35/I35</f>
        <v>1</v>
      </c>
      <c r="K35" s="55" t="s">
        <v>46</v>
      </c>
      <c r="L35" s="58">
        <f>SUM(L33:L34)</f>
        <v>775.33333333333337</v>
      </c>
      <c r="M35" s="57">
        <f>L35/L35</f>
        <v>1</v>
      </c>
    </row>
  </sheetData>
  <mergeCells count="1">
    <mergeCell ref="A1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2023-08-04T15:10:25Z</dcterms:created>
  <dcterms:modified xsi:type="dcterms:W3CDTF">2025-02-05T19:29:33Z</dcterms:modified>
  <cp:category/>
  <cp:contentStatus/>
</cp:coreProperties>
</file>